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LDF ESF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4525"/>
</workbook>
</file>

<file path=xl/calcChain.xml><?xml version="1.0" encoding="utf-8"?>
<calcChain xmlns="http://schemas.openxmlformats.org/spreadsheetml/2006/main">
  <c r="F81" i="1" l="1"/>
  <c r="E81" i="1"/>
  <c r="F80" i="1"/>
  <c r="E80" i="1"/>
  <c r="F79" i="1"/>
  <c r="E79" i="1"/>
  <c r="F77" i="1"/>
  <c r="E77" i="1"/>
  <c r="F76" i="1"/>
  <c r="E76" i="1"/>
  <c r="F74" i="1"/>
  <c r="E74" i="1"/>
  <c r="F73" i="1"/>
  <c r="E73" i="1"/>
  <c r="F72" i="1"/>
  <c r="E72" i="1"/>
  <c r="F69" i="1"/>
  <c r="E69" i="1"/>
  <c r="F67" i="1"/>
  <c r="F83" i="1" s="1"/>
  <c r="E67" i="1"/>
  <c r="E83" i="1" s="1"/>
  <c r="C61" i="1"/>
  <c r="B61" i="1"/>
  <c r="C60" i="1"/>
  <c r="B60" i="1"/>
  <c r="F59" i="1"/>
  <c r="E59" i="1"/>
  <c r="C59" i="1"/>
  <c r="B59" i="1"/>
  <c r="F58" i="1"/>
  <c r="E58" i="1"/>
  <c r="C58" i="1"/>
  <c r="B58" i="1"/>
  <c r="F57" i="1"/>
  <c r="F61" i="1" s="1"/>
  <c r="E57" i="1"/>
  <c r="E61" i="1" s="1"/>
  <c r="C57" i="1"/>
  <c r="B57" i="1"/>
  <c r="C56" i="1"/>
  <c r="B56" i="1"/>
  <c r="C55" i="1"/>
  <c r="B55" i="1"/>
  <c r="C54" i="1"/>
  <c r="C64" i="1" s="1"/>
  <c r="B54" i="1"/>
  <c r="B64" i="1" s="1"/>
  <c r="F49" i="1"/>
  <c r="E49" i="1"/>
  <c r="C48" i="1"/>
  <c r="B48" i="1"/>
  <c r="F47" i="1"/>
  <c r="E47" i="1"/>
  <c r="F46" i="1"/>
  <c r="E46" i="1"/>
  <c r="C46" i="1"/>
  <c r="B46" i="1"/>
  <c r="F45" i="1"/>
  <c r="F42" i="1" s="1"/>
  <c r="E45" i="1"/>
  <c r="C45" i="1"/>
  <c r="B45" i="1"/>
  <c r="C44" i="1"/>
  <c r="C42" i="1" s="1"/>
  <c r="B44" i="1"/>
  <c r="B43" i="1"/>
  <c r="E42" i="1"/>
  <c r="B42" i="1"/>
  <c r="C40" i="1"/>
  <c r="B40" i="1"/>
  <c r="F37" i="1"/>
  <c r="E37" i="1"/>
  <c r="F36" i="1"/>
  <c r="E36" i="1"/>
  <c r="C36" i="1"/>
  <c r="B36" i="1"/>
  <c r="F35" i="1"/>
  <c r="E35" i="1"/>
  <c r="C35" i="1"/>
  <c r="B35" i="1"/>
  <c r="F34" i="1"/>
  <c r="E34" i="1"/>
  <c r="C33" i="1"/>
  <c r="B33" i="1"/>
  <c r="F32" i="1"/>
  <c r="E32" i="1"/>
  <c r="F31" i="1"/>
  <c r="E31" i="1"/>
  <c r="C30" i="1"/>
  <c r="B30" i="1"/>
  <c r="C29" i="1"/>
  <c r="B29" i="1"/>
  <c r="C28" i="1"/>
  <c r="B28" i="1"/>
  <c r="F27" i="1"/>
  <c r="E27" i="1"/>
  <c r="C27" i="1"/>
  <c r="B27" i="1"/>
  <c r="C26" i="1"/>
  <c r="B26" i="1"/>
  <c r="C25" i="1"/>
  <c r="B25" i="1"/>
  <c r="C24" i="1"/>
  <c r="B24" i="1"/>
  <c r="F23" i="1"/>
  <c r="E23" i="1"/>
  <c r="C23" i="1"/>
  <c r="B23" i="1"/>
  <c r="F22" i="1"/>
  <c r="E22" i="1"/>
  <c r="C22" i="1"/>
  <c r="B22" i="1"/>
  <c r="C21" i="1"/>
  <c r="B21" i="1"/>
  <c r="F20" i="1"/>
  <c r="E20" i="1"/>
  <c r="F18" i="1"/>
  <c r="E18" i="1"/>
  <c r="C17" i="1"/>
  <c r="B17" i="1"/>
  <c r="F16" i="1"/>
  <c r="E16" i="1"/>
  <c r="F15" i="1"/>
  <c r="E15" i="1"/>
  <c r="C15" i="1"/>
  <c r="B15" i="1"/>
  <c r="F14" i="1"/>
  <c r="E14" i="1"/>
  <c r="C14" i="1"/>
  <c r="B14" i="1"/>
  <c r="F13" i="1"/>
  <c r="E13" i="1"/>
  <c r="E51" i="1" s="1"/>
  <c r="C13" i="1"/>
  <c r="B13" i="1"/>
  <c r="B51" i="1" s="1"/>
  <c r="C51" i="1" l="1"/>
  <c r="F51" i="1"/>
  <c r="B66" i="1"/>
  <c r="E63" i="1"/>
  <c r="E85" i="1" s="1"/>
  <c r="C66" i="1"/>
  <c r="F63" i="1"/>
  <c r="F85" i="1" s="1"/>
</calcChain>
</file>

<file path=xl/sharedStrings.xml><?xml version="1.0" encoding="utf-8"?>
<sst xmlns="http://schemas.openxmlformats.org/spreadsheetml/2006/main" count="125" uniqueCount="123">
  <si>
    <t>INSTITUTO DE SEGURIDAD SOCIAL DEL ESTADO DE GUANAJUATO</t>
  </si>
  <si>
    <t>ESTADO DE SITUACIÓN FINANCIERA DETALLADO - LDF</t>
  </si>
  <si>
    <t>AL 31 DE DICIEMBRE DE 2016 Y AL 30 DE SEPTIEMBRE DE 2017</t>
  </si>
  <si>
    <t>(PESOS)</t>
  </si>
  <si>
    <t>Concepto (c)</t>
  </si>
  <si>
    <t>31 de diciembre de 2016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</si>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</sst>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4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7" fillId="3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37">
    <cellStyle name="Euro" xfId="3"/>
    <cellStyle name="Millares 2" xfId="2"/>
    <cellStyle name="Millares 2 2" xfId="4"/>
    <cellStyle name="Millares 2 2 2" xfId="5"/>
    <cellStyle name="Millares 2 2 3" xfId="6"/>
    <cellStyle name="Millares 2 3" xfId="7"/>
    <cellStyle name="Millares 2 3 2" xfId="8"/>
    <cellStyle name="Millares 2 3 3" xfId="9"/>
    <cellStyle name="Millares 2 4" xfId="10"/>
    <cellStyle name="Millares 2 5" xfId="11"/>
    <cellStyle name="Millares 2 6" xfId="12"/>
    <cellStyle name="Millares 3" xfId="13"/>
    <cellStyle name="Millares 3 2" xfId="14"/>
    <cellStyle name="Millares 3 3" xfId="15"/>
    <cellStyle name="Millares 3 4" xfId="16"/>
    <cellStyle name="Millares 4" xfId="17"/>
    <cellStyle name="Moneda 2" xfId="18"/>
    <cellStyle name="Moneda 2 2" xfId="19"/>
    <cellStyle name="Moneda 2 3" xfId="20"/>
    <cellStyle name="Moneda 2 4" xfId="21"/>
    <cellStyle name="Normal" xfId="0" builtinId="0"/>
    <cellStyle name="Normal 2" xfId="22"/>
    <cellStyle name="Normal 2 2" xfId="1"/>
    <cellStyle name="Normal 2 3" xfId="23"/>
    <cellStyle name="Normal 2 4" xfId="24"/>
    <cellStyle name="Normal 3" xfId="25"/>
    <cellStyle name="Normal 4" xfId="26"/>
    <cellStyle name="Normal 4 2" xfId="27"/>
    <cellStyle name="Normal 5" xfId="28"/>
    <cellStyle name="Normal 5 2" xfId="29"/>
    <cellStyle name="Normal 5 3" xfId="30"/>
    <cellStyle name="Normal 6" xfId="31"/>
    <cellStyle name="Normal 6 2" xfId="32"/>
    <cellStyle name="Normal 6 2 2" xfId="33"/>
    <cellStyle name="Normal 7" xfId="34"/>
    <cellStyle name="Normal 72" xfId="35"/>
    <cellStyle name="Porcentaje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Cuenta%20P&#250;blica%20Trimestral%20ASEG/Impresos/01%20Informaci&#243;n%20financiera%202017%20%20IMPRESA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S NV"/>
      <sheetName val="Sumaria Digital"/>
      <sheetName val="LDF ESF"/>
      <sheetName val="LDF IADPOP"/>
      <sheetName val="LDF IAODF"/>
      <sheetName val="110 ESF Dig ok"/>
      <sheetName val="120 EA dig ok"/>
      <sheetName val="130 EVHP dig ok"/>
      <sheetName val="140 ECSF dig ok"/>
      <sheetName val="150 EFE dig OK"/>
      <sheetName val="160 EAA dig ok"/>
      <sheetName val="170 EADOP dig ok"/>
      <sheetName val="180 IPC dig ok"/>
      <sheetName val="Sumarias"/>
      <sheetName val="110 ESF impr NV"/>
      <sheetName val="120 EA impr NV"/>
      <sheetName val="130 EVHP impr NV"/>
      <sheetName val="140 ECSF impr NV"/>
      <sheetName val="150 EFE impr NV"/>
      <sheetName val="160 EAA impr NV"/>
      <sheetName val="170 EADOP impr NV"/>
      <sheetName val="180 IPC impr NV"/>
    </sheetNames>
    <sheetDataSet>
      <sheetData sheetId="0" refreshError="1"/>
      <sheetData sheetId="1">
        <row r="9">
          <cell r="K9">
            <v>498369</v>
          </cell>
          <cell r="L9">
            <v>492670.08</v>
          </cell>
        </row>
        <row r="110">
          <cell r="K110">
            <v>125766385.53999999</v>
          </cell>
          <cell r="L110">
            <v>169334531.42000002</v>
          </cell>
        </row>
        <row r="141">
          <cell r="K141">
            <v>1949583670.7500002</v>
          </cell>
          <cell r="L141">
            <v>3684433567.0200005</v>
          </cell>
        </row>
        <row r="169">
          <cell r="K169">
            <v>0</v>
          </cell>
          <cell r="L169">
            <v>0</v>
          </cell>
        </row>
        <row r="176">
          <cell r="K176">
            <v>31923867.510000002</v>
          </cell>
          <cell r="L176">
            <v>24329890.34</v>
          </cell>
        </row>
        <row r="201">
          <cell r="K201">
            <v>180270626.11000001</v>
          </cell>
          <cell r="L201">
            <v>31909077.870000001</v>
          </cell>
        </row>
        <row r="205">
          <cell r="K205">
            <v>19112067.309999999</v>
          </cell>
          <cell r="L205">
            <v>20964326.329999998</v>
          </cell>
        </row>
        <row r="208">
          <cell r="K208">
            <v>18115990.329999998</v>
          </cell>
          <cell r="L208">
            <v>17992720.27</v>
          </cell>
        </row>
        <row r="216">
          <cell r="K216">
            <v>2534139757.0800004</v>
          </cell>
          <cell r="L216">
            <v>2285518032.9000001</v>
          </cell>
        </row>
        <row r="219">
          <cell r="K219">
            <v>0</v>
          </cell>
          <cell r="L219">
            <v>0</v>
          </cell>
        </row>
        <row r="221">
          <cell r="K221">
            <v>610815.51</v>
          </cell>
          <cell r="L221">
            <v>5402039.0300000003</v>
          </cell>
        </row>
        <row r="225">
          <cell r="K225">
            <v>8486034.0899999999</v>
          </cell>
          <cell r="L225">
            <v>8264459.4299999997</v>
          </cell>
        </row>
        <row r="235">
          <cell r="K235">
            <v>739144910.05000007</v>
          </cell>
          <cell r="L235">
            <v>749548158.18000007</v>
          </cell>
        </row>
        <row r="239">
          <cell r="K239">
            <v>8313258.25</v>
          </cell>
          <cell r="L239">
            <v>6882222.8199999994</v>
          </cell>
        </row>
        <row r="241">
          <cell r="K241">
            <v>-147778.09</v>
          </cell>
        </row>
        <row r="243">
          <cell r="K243">
            <v>-3813995.42</v>
          </cell>
          <cell r="L243">
            <v>-2540886.56</v>
          </cell>
        </row>
        <row r="245">
          <cell r="K245">
            <v>3151342.6</v>
          </cell>
          <cell r="L245">
            <v>3013894.98</v>
          </cell>
        </row>
        <row r="248">
          <cell r="K248">
            <v>37556684.270000003</v>
          </cell>
          <cell r="L248">
            <v>36292440.200000003</v>
          </cell>
        </row>
        <row r="275">
          <cell r="K275">
            <v>10075242357.440002</v>
          </cell>
          <cell r="L275">
            <v>6940360323.9199982</v>
          </cell>
        </row>
        <row r="280">
          <cell r="K280">
            <v>51892755.259999998</v>
          </cell>
          <cell r="L280">
            <v>51892755.259999998</v>
          </cell>
        </row>
        <row r="283">
          <cell r="K283">
            <v>2000</v>
          </cell>
          <cell r="L283">
            <v>2000</v>
          </cell>
        </row>
        <row r="314">
          <cell r="K314">
            <v>5444076257.499999</v>
          </cell>
          <cell r="L314">
            <v>5162779779.3599997</v>
          </cell>
        </row>
        <row r="317">
          <cell r="K317">
            <v>277626066.08000004</v>
          </cell>
          <cell r="L317">
            <v>277626066.08000004</v>
          </cell>
        </row>
        <row r="320">
          <cell r="K320">
            <v>937573953.4000001</v>
          </cell>
          <cell r="L320">
            <v>936022924.92000008</v>
          </cell>
        </row>
        <row r="323">
          <cell r="K323">
            <v>10850799.939999999</v>
          </cell>
          <cell r="L323">
            <v>5735130.6799999997</v>
          </cell>
        </row>
        <row r="326">
          <cell r="K326">
            <v>0</v>
          </cell>
          <cell r="L326">
            <v>0</v>
          </cell>
        </row>
        <row r="333">
          <cell r="K333">
            <v>179810786.76000002</v>
          </cell>
          <cell r="L333">
            <v>173432317.56999999</v>
          </cell>
        </row>
        <row r="338">
          <cell r="K338">
            <v>2258905.4499999997</v>
          </cell>
          <cell r="L338">
            <v>1894159.77</v>
          </cell>
        </row>
        <row r="341">
          <cell r="K341">
            <v>147346.9</v>
          </cell>
          <cell r="L341">
            <v>91254.83</v>
          </cell>
        </row>
        <row r="345">
          <cell r="K345">
            <v>34973987.619999997</v>
          </cell>
          <cell r="L345">
            <v>37446114.199999996</v>
          </cell>
        </row>
        <row r="356">
          <cell r="K356">
            <v>91740378.579999998</v>
          </cell>
          <cell r="L356">
            <v>91036036.150000006</v>
          </cell>
        </row>
        <row r="358">
          <cell r="K358">
            <v>0</v>
          </cell>
          <cell r="L358">
            <v>0</v>
          </cell>
        </row>
        <row r="360">
          <cell r="K360">
            <v>5399359.2800000003</v>
          </cell>
          <cell r="L360">
            <v>5399359.2800000003</v>
          </cell>
        </row>
        <row r="364">
          <cell r="K364">
            <v>-261964683.38999999</v>
          </cell>
          <cell r="L364">
            <v>-250353917.03</v>
          </cell>
        </row>
        <row r="389">
          <cell r="K389">
            <v>-194703395.53</v>
          </cell>
          <cell r="L389">
            <v>-185733043.06000003</v>
          </cell>
        </row>
        <row r="398">
          <cell r="K398">
            <v>-25235956.919999998</v>
          </cell>
          <cell r="L398">
            <v>-23417254.199999999</v>
          </cell>
        </row>
        <row r="401">
          <cell r="K401">
            <v>1924685.26</v>
          </cell>
          <cell r="L401">
            <v>1840621.55</v>
          </cell>
        </row>
        <row r="415">
          <cell r="K415">
            <v>18251681.710000001</v>
          </cell>
          <cell r="L415">
            <v>3416765.5300000003</v>
          </cell>
        </row>
        <row r="417">
          <cell r="K417">
            <v>-9569512.3000000007</v>
          </cell>
          <cell r="L417">
            <v>-9569512.3000000007</v>
          </cell>
        </row>
        <row r="422">
          <cell r="K422">
            <v>-1861765.7099999997</v>
          </cell>
          <cell r="L422">
            <v>-1686148.7599999998</v>
          </cell>
        </row>
        <row r="434">
          <cell r="K434">
            <v>-8338930.0000000009</v>
          </cell>
          <cell r="L434">
            <v>-125776436.78</v>
          </cell>
        </row>
        <row r="439">
          <cell r="K439">
            <v>-317294239.63999999</v>
          </cell>
          <cell r="L439">
            <v>-126698976.36</v>
          </cell>
        </row>
        <row r="443">
          <cell r="K443">
            <v>-596807.84</v>
          </cell>
          <cell r="L443">
            <v>-596807.84</v>
          </cell>
        </row>
        <row r="447">
          <cell r="K447">
            <v>-820529.62</v>
          </cell>
          <cell r="L447">
            <v>-844128.79999999993</v>
          </cell>
        </row>
        <row r="507">
          <cell r="K507">
            <v>-256731246.85000002</v>
          </cell>
          <cell r="L507">
            <v>-224323772.69999999</v>
          </cell>
        </row>
        <row r="523">
          <cell r="K523">
            <v>-117326737.47999999</v>
          </cell>
          <cell r="L523">
            <v>-27628702.389999997</v>
          </cell>
        </row>
        <row r="525">
          <cell r="K525">
            <v>-96917.11</v>
          </cell>
          <cell r="L525">
            <v>-154486.25</v>
          </cell>
        </row>
        <row r="536">
          <cell r="K536">
            <v>-8427463.4600000009</v>
          </cell>
          <cell r="L536">
            <v>-8954248.4300000016</v>
          </cell>
        </row>
        <row r="539">
          <cell r="K539">
            <v>-3825821.7600000002</v>
          </cell>
          <cell r="L539">
            <v>-3294676.45</v>
          </cell>
        </row>
        <row r="543">
          <cell r="K543">
            <v>-358252647.76999998</v>
          </cell>
          <cell r="L543">
            <v>-320385521.87</v>
          </cell>
        </row>
        <row r="545">
          <cell r="K545">
            <v>-233203003.27000001</v>
          </cell>
          <cell r="L545">
            <v>0</v>
          </cell>
        </row>
        <row r="547">
          <cell r="K547">
            <v>0</v>
          </cell>
          <cell r="L547">
            <v>0</v>
          </cell>
        </row>
        <row r="550">
          <cell r="K550">
            <v>-1.97</v>
          </cell>
          <cell r="L550">
            <v>-5.16</v>
          </cell>
        </row>
        <row r="553">
          <cell r="K553">
            <v>-1931297.38</v>
          </cell>
          <cell r="L553">
            <v>-2413686.2200000002</v>
          </cell>
        </row>
        <row r="558">
          <cell r="K558">
            <v>-299.35000000000002</v>
          </cell>
          <cell r="L558">
            <v>-1737329.05</v>
          </cell>
        </row>
        <row r="562">
          <cell r="K562">
            <v>0</v>
          </cell>
          <cell r="L562">
            <v>-103971652.84999999</v>
          </cell>
        </row>
        <row r="566">
          <cell r="K566">
            <v>-121573996.59999999</v>
          </cell>
          <cell r="L566">
            <v>-115372190.11</v>
          </cell>
        </row>
        <row r="570">
          <cell r="K570">
            <v>-123246961.97</v>
          </cell>
          <cell r="L570">
            <v>0</v>
          </cell>
        </row>
        <row r="572">
          <cell r="K572">
            <v>0</v>
          </cell>
          <cell r="L572">
            <v>0</v>
          </cell>
        </row>
        <row r="574">
          <cell r="K574">
            <v>-7923826.9000000004</v>
          </cell>
          <cell r="L574">
            <v>-7923826.9000000004</v>
          </cell>
        </row>
        <row r="602">
          <cell r="K602">
            <v>-19197252558.529999</v>
          </cell>
          <cell r="L602">
            <v>-17586758666.16</v>
          </cell>
        </row>
        <row r="604">
          <cell r="K604">
            <v>0</v>
          </cell>
          <cell r="L604">
            <v>0</v>
          </cell>
        </row>
        <row r="606">
          <cell r="K606">
            <v>0</v>
          </cell>
          <cell r="L606">
            <v>0</v>
          </cell>
        </row>
        <row r="608">
          <cell r="K608">
            <v>0</v>
          </cell>
          <cell r="L608">
            <v>0</v>
          </cell>
        </row>
        <row r="610">
          <cell r="K610">
            <v>0</v>
          </cell>
          <cell r="L610">
            <v>0</v>
          </cell>
        </row>
        <row r="616">
          <cell r="K616">
            <v>-1902249987.04</v>
          </cell>
          <cell r="L616">
            <v>-2367908316.6900001</v>
          </cell>
        </row>
        <row r="622">
          <cell r="K622">
            <v>-35476105.469999999</v>
          </cell>
          <cell r="L622">
            <v>-46812427.340000004</v>
          </cell>
        </row>
        <row r="624">
          <cell r="K624">
            <v>-7831686.29</v>
          </cell>
          <cell r="L624">
            <v>-100082.46</v>
          </cell>
        </row>
        <row r="627">
          <cell r="K627">
            <v>-8662778.620000001</v>
          </cell>
          <cell r="L627">
            <v>-10981325.350000001</v>
          </cell>
        </row>
        <row r="632">
          <cell r="K632">
            <v>-14662.45</v>
          </cell>
          <cell r="L632">
            <v>-25096.63</v>
          </cell>
        </row>
        <row r="663">
          <cell r="K663">
            <v>-2130220172.77</v>
          </cell>
          <cell r="L663">
            <v>-2631438655.8099995</v>
          </cell>
        </row>
        <row r="669">
          <cell r="K669">
            <v>-303835531.43000001</v>
          </cell>
          <cell r="L669">
            <v>-238505185.46000004</v>
          </cell>
        </row>
        <row r="690">
          <cell r="K690">
            <v>-1101752144.4200001</v>
          </cell>
          <cell r="L690">
            <v>-1144654121.6099999</v>
          </cell>
        </row>
        <row r="692">
          <cell r="K692">
            <v>0.11</v>
          </cell>
          <cell r="L692">
            <v>-7545.24</v>
          </cell>
        </row>
        <row r="694">
          <cell r="K694">
            <v>-957386.53</v>
          </cell>
          <cell r="L694">
            <v>-801270.9</v>
          </cell>
        </row>
        <row r="696">
          <cell r="K696">
            <v>-29202.43</v>
          </cell>
          <cell r="L696">
            <v>0</v>
          </cell>
        </row>
        <row r="698">
          <cell r="K698">
            <v>0</v>
          </cell>
          <cell r="L698">
            <v>0</v>
          </cell>
        </row>
        <row r="700">
          <cell r="K700">
            <v>-547041.12</v>
          </cell>
          <cell r="L700">
            <v>-16080475.5</v>
          </cell>
        </row>
        <row r="703">
          <cell r="K703">
            <v>0</v>
          </cell>
          <cell r="L703">
            <v>0</v>
          </cell>
        </row>
        <row r="705">
          <cell r="K705">
            <v>-283115165.05000001</v>
          </cell>
          <cell r="L705">
            <v>-260260314.94</v>
          </cell>
        </row>
        <row r="715">
          <cell r="K715">
            <v>-602019.18000000005</v>
          </cell>
          <cell r="L715">
            <v>-115747884.65000001</v>
          </cell>
        </row>
        <row r="717">
          <cell r="K717">
            <v>64175201.350000001</v>
          </cell>
          <cell r="L717">
            <v>83791674.560000002</v>
          </cell>
        </row>
        <row r="719">
          <cell r="K719">
            <v>4122276.22</v>
          </cell>
          <cell r="L719">
            <v>3630762.73</v>
          </cell>
        </row>
        <row r="724">
          <cell r="K724">
            <v>51907222.969999999</v>
          </cell>
          <cell r="L724">
            <v>99104334.150000006</v>
          </cell>
        </row>
        <row r="728">
          <cell r="K728">
            <v>21774718.169999998</v>
          </cell>
          <cell r="L728">
            <v>27356324.850000001</v>
          </cell>
        </row>
        <row r="733">
          <cell r="K733">
            <v>90787289.069999993</v>
          </cell>
          <cell r="L733">
            <v>109631440.11000001</v>
          </cell>
        </row>
        <row r="735">
          <cell r="K735">
            <v>826272.52</v>
          </cell>
          <cell r="L735">
            <v>1446307.11</v>
          </cell>
        </row>
        <row r="741">
          <cell r="K741">
            <v>4420570.38</v>
          </cell>
          <cell r="L741">
            <v>5830887.5800000001</v>
          </cell>
        </row>
        <row r="744">
          <cell r="K744">
            <v>1459201.45</v>
          </cell>
          <cell r="L744">
            <v>1972000.2</v>
          </cell>
        </row>
        <row r="755">
          <cell r="K755">
            <v>2472456.5800000005</v>
          </cell>
          <cell r="L755">
            <v>3031839.25</v>
          </cell>
        </row>
        <row r="765">
          <cell r="K765">
            <v>2690374.27</v>
          </cell>
          <cell r="L765">
            <v>2487551.5699999998</v>
          </cell>
        </row>
        <row r="773">
          <cell r="K773">
            <v>287078.24</v>
          </cell>
          <cell r="L773">
            <v>1380838.28</v>
          </cell>
        </row>
        <row r="775">
          <cell r="K775">
            <v>6915097.4299999997</v>
          </cell>
          <cell r="L775">
            <v>8282187.4199999999</v>
          </cell>
        </row>
        <row r="780">
          <cell r="K780">
            <v>186642.81</v>
          </cell>
          <cell r="L780">
            <v>727561.62</v>
          </cell>
        </row>
        <row r="788">
          <cell r="K788">
            <v>2170363.6599999997</v>
          </cell>
          <cell r="L788">
            <v>2448714.98</v>
          </cell>
        </row>
        <row r="798">
          <cell r="K798">
            <v>15180144.6</v>
          </cell>
          <cell r="L798">
            <v>17298758.550000001</v>
          </cell>
        </row>
        <row r="806">
          <cell r="K806">
            <v>27779758.090000004</v>
          </cell>
          <cell r="L806">
            <v>33775358.260000005</v>
          </cell>
        </row>
        <row r="816">
          <cell r="K816">
            <v>11975121.08</v>
          </cell>
          <cell r="L816">
            <v>18973239.829999998</v>
          </cell>
        </row>
        <row r="823">
          <cell r="K823">
            <v>14140000.019999998</v>
          </cell>
          <cell r="L823">
            <v>10638012.190000001</v>
          </cell>
        </row>
        <row r="833">
          <cell r="K833">
            <v>11751302.26</v>
          </cell>
          <cell r="L833">
            <v>18115993.199999999</v>
          </cell>
        </row>
        <row r="839">
          <cell r="K839">
            <v>12049807.65</v>
          </cell>
          <cell r="L839">
            <v>16268624.4</v>
          </cell>
        </row>
        <row r="845">
          <cell r="K845">
            <v>1649462.7899999998</v>
          </cell>
          <cell r="L845">
            <v>2094744.92</v>
          </cell>
        </row>
        <row r="849">
          <cell r="K849">
            <v>3105881.75</v>
          </cell>
          <cell r="L849">
            <v>5161835.2</v>
          </cell>
        </row>
        <row r="856">
          <cell r="K856">
            <v>5658860.4299999997</v>
          </cell>
          <cell r="L856">
            <v>7360084</v>
          </cell>
        </row>
        <row r="858">
          <cell r="K858">
            <v>0</v>
          </cell>
          <cell r="L858">
            <v>0</v>
          </cell>
        </row>
        <row r="860">
          <cell r="K860">
            <v>0</v>
          </cell>
          <cell r="L860">
            <v>0</v>
          </cell>
        </row>
        <row r="862">
          <cell r="K862">
            <v>0</v>
          </cell>
          <cell r="L862">
            <v>0</v>
          </cell>
        </row>
        <row r="874">
          <cell r="K874">
            <v>320478663.31999993</v>
          </cell>
          <cell r="L874">
            <v>428121581.8900001</v>
          </cell>
        </row>
        <row r="887">
          <cell r="K887">
            <v>1205037309.6699998</v>
          </cell>
          <cell r="L887">
            <v>1650022663.7800002</v>
          </cell>
        </row>
        <row r="893">
          <cell r="K893">
            <v>133415981.26000001</v>
          </cell>
          <cell r="L893">
            <v>169749543.11000001</v>
          </cell>
        </row>
        <row r="896">
          <cell r="K896">
            <v>24420045.719999999</v>
          </cell>
          <cell r="L896">
            <v>30612582.27</v>
          </cell>
        </row>
        <row r="902">
          <cell r="K902">
            <v>413853.82</v>
          </cell>
          <cell r="L902">
            <v>366704.85</v>
          </cell>
        </row>
        <row r="904">
          <cell r="K904">
            <v>11610766.27</v>
          </cell>
          <cell r="L904">
            <v>16237599.92</v>
          </cell>
        </row>
        <row r="925">
          <cell r="K925">
            <v>13350330.060000001</v>
          </cell>
          <cell r="L925">
            <v>16889698.900000006</v>
          </cell>
        </row>
        <row r="930">
          <cell r="K930">
            <v>3097664.7399999998</v>
          </cell>
          <cell r="L930">
            <v>2871520.67</v>
          </cell>
        </row>
        <row r="935">
          <cell r="K935">
            <v>284619719.32999998</v>
          </cell>
          <cell r="L935">
            <v>57889774.059999995</v>
          </cell>
        </row>
        <row r="937">
          <cell r="K937">
            <v>31643913.100000001</v>
          </cell>
          <cell r="L937">
            <v>35354368.409999996</v>
          </cell>
        </row>
        <row r="950">
          <cell r="K950">
            <v>1670528814.9200003</v>
          </cell>
          <cell r="L950">
            <v>2065193438.1599998</v>
          </cell>
        </row>
        <row r="952">
          <cell r="K952">
            <v>0</v>
          </cell>
          <cell r="L952">
            <v>0</v>
          </cell>
        </row>
        <row r="954">
          <cell r="K954">
            <v>31616.22</v>
          </cell>
          <cell r="L954">
            <v>1394729.81</v>
          </cell>
        </row>
        <row r="957">
          <cell r="K957">
            <v>52253.5</v>
          </cell>
          <cell r="L957">
            <v>29677.84</v>
          </cell>
        </row>
        <row r="959">
          <cell r="K959">
            <v>0</v>
          </cell>
          <cell r="L959">
            <v>0</v>
          </cell>
        </row>
        <row r="961">
          <cell r="K961">
            <v>181992185.30000001</v>
          </cell>
          <cell r="L961">
            <v>268069303.08000001</v>
          </cell>
        </row>
        <row r="963">
          <cell r="K963">
            <v>0</v>
          </cell>
          <cell r="L963">
            <v>0</v>
          </cell>
        </row>
        <row r="979">
          <cell r="K979">
            <v>2810936.95</v>
          </cell>
          <cell r="L979">
            <v>6492677.1300000008</v>
          </cell>
        </row>
      </sheetData>
      <sheetData sheetId="2">
        <row r="63">
          <cell r="G63">
            <v>1551666902.0700002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4:F86"/>
  <sheetViews>
    <sheetView tabSelected="1" workbookViewId="0">
      <selection sqref="A1:G87"/>
    </sheetView>
  </sheetViews>
  <sheetFormatPr baseColWidth="10" defaultRowHeight="11.25" x14ac:dyDescent="0.2"/>
  <cols>
    <col min="1" max="1" width="36.85546875" style="1" customWidth="1"/>
    <col min="2" max="2" width="14.42578125" style="1" customWidth="1"/>
    <col min="3" max="3" width="14.140625" style="1" customWidth="1"/>
    <col min="4" max="4" width="36.7109375" style="1" customWidth="1"/>
    <col min="5" max="5" width="13.85546875" style="1" customWidth="1"/>
    <col min="6" max="6" width="14.140625" style="1" customWidth="1"/>
    <col min="7" max="7" width="2.7109375" style="1" customWidth="1"/>
    <col min="8" max="16384" width="11.42578125" style="1"/>
  </cols>
  <sheetData>
    <row r="4" spans="1:6" ht="11.25" customHeight="1" x14ac:dyDescent="0.2">
      <c r="A4" s="17" t="s">
        <v>0</v>
      </c>
      <c r="B4" s="18"/>
      <c r="C4" s="18"/>
      <c r="D4" s="18"/>
      <c r="E4" s="18"/>
      <c r="F4" s="19"/>
    </row>
    <row r="5" spans="1:6" ht="11.25" customHeight="1" x14ac:dyDescent="0.2">
      <c r="A5" s="20" t="s">
        <v>1</v>
      </c>
      <c r="B5" s="21"/>
      <c r="C5" s="21"/>
      <c r="D5" s="21"/>
      <c r="E5" s="21"/>
      <c r="F5" s="22"/>
    </row>
    <row r="6" spans="1:6" ht="11.25" customHeight="1" x14ac:dyDescent="0.2">
      <c r="A6" s="20" t="s">
        <v>2</v>
      </c>
      <c r="B6" s="21"/>
      <c r="C6" s="21"/>
      <c r="D6" s="21"/>
      <c r="E6" s="21"/>
      <c r="F6" s="22"/>
    </row>
    <row r="7" spans="1:6" x14ac:dyDescent="0.2">
      <c r="A7" s="23" t="s">
        <v>3</v>
      </c>
      <c r="B7" s="24"/>
      <c r="C7" s="24"/>
      <c r="D7" s="24"/>
      <c r="E7" s="24"/>
      <c r="F7" s="25"/>
    </row>
    <row r="8" spans="1:6" ht="33.75" customHeight="1" x14ac:dyDescent="0.2">
      <c r="A8" s="26" t="s">
        <v>4</v>
      </c>
      <c r="B8" s="26">
        <v>2017</v>
      </c>
      <c r="C8" s="26" t="s">
        <v>5</v>
      </c>
      <c r="D8" s="26" t="s">
        <v>4</v>
      </c>
      <c r="E8" s="26">
        <v>2017</v>
      </c>
      <c r="F8" s="26" t="s">
        <v>5</v>
      </c>
    </row>
    <row r="9" spans="1:6" x14ac:dyDescent="0.2">
      <c r="A9" s="27"/>
      <c r="B9" s="27"/>
      <c r="C9" s="27"/>
      <c r="D9" s="27"/>
      <c r="E9" s="27"/>
      <c r="F9" s="27"/>
    </row>
    <row r="10" spans="1:6" x14ac:dyDescent="0.2">
      <c r="A10" s="28"/>
      <c r="B10" s="28"/>
      <c r="C10" s="28"/>
      <c r="D10" s="28"/>
      <c r="E10" s="28"/>
      <c r="F10" s="28"/>
    </row>
    <row r="11" spans="1:6" x14ac:dyDescent="0.2">
      <c r="A11" s="2" t="s">
        <v>6</v>
      </c>
      <c r="B11" s="3"/>
      <c r="C11" s="3"/>
      <c r="D11" s="4" t="s">
        <v>7</v>
      </c>
      <c r="E11" s="3"/>
      <c r="F11" s="3"/>
    </row>
    <row r="12" spans="1:6" x14ac:dyDescent="0.2">
      <c r="A12" s="5" t="s">
        <v>8</v>
      </c>
      <c r="B12" s="6"/>
      <c r="C12" s="6"/>
      <c r="D12" s="7" t="s">
        <v>9</v>
      </c>
      <c r="E12" s="8"/>
      <c r="F12" s="6"/>
    </row>
    <row r="13" spans="1:6" ht="22.5" x14ac:dyDescent="0.2">
      <c r="A13" s="9" t="s">
        <v>10</v>
      </c>
      <c r="B13" s="10">
        <f>SUM(B14:B20)</f>
        <v>2075848425.2900002</v>
      </c>
      <c r="C13" s="10">
        <f>SUM(C14:C20)</f>
        <v>3854260768.5200005</v>
      </c>
      <c r="D13" s="11" t="s">
        <v>11</v>
      </c>
      <c r="E13" s="10">
        <f>SUM(E14:E22)</f>
        <v>701108491.43000007</v>
      </c>
      <c r="F13" s="10">
        <f>SUM(F14:F22)</f>
        <v>505868824.87</v>
      </c>
    </row>
    <row r="14" spans="1:6" ht="22.5" customHeight="1" x14ac:dyDescent="0.2">
      <c r="A14" s="9" t="s">
        <v>12</v>
      </c>
      <c r="B14" s="12">
        <f>+'[3]Sumaria Digital'!K9</f>
        <v>498369</v>
      </c>
      <c r="C14" s="12">
        <f>+'[3]Sumaria Digital'!L9</f>
        <v>492670.08</v>
      </c>
      <c r="D14" s="11" t="s">
        <v>13</v>
      </c>
      <c r="E14" s="12">
        <f>-'[3]Sumaria Digital'!K434</f>
        <v>8338930.0000000009</v>
      </c>
      <c r="F14" s="12">
        <f>-'[3]Sumaria Digital'!L434</f>
        <v>125776436.78</v>
      </c>
    </row>
    <row r="15" spans="1:6" x14ac:dyDescent="0.2">
      <c r="A15" s="9" t="s">
        <v>14</v>
      </c>
      <c r="B15" s="12">
        <f>+'[3]Sumaria Digital'!K110</f>
        <v>125766385.53999999</v>
      </c>
      <c r="C15" s="12">
        <f>+'[3]Sumaria Digital'!L110</f>
        <v>169334531.42000002</v>
      </c>
      <c r="D15" s="11" t="s">
        <v>15</v>
      </c>
      <c r="E15" s="12">
        <f>-'[3]Sumaria Digital'!K439</f>
        <v>317294239.63999999</v>
      </c>
      <c r="F15" s="12">
        <f>-'[3]Sumaria Digital'!L439</f>
        <v>126698976.36</v>
      </c>
    </row>
    <row r="16" spans="1:6" ht="22.5" x14ac:dyDescent="0.2">
      <c r="A16" s="9" t="s">
        <v>16</v>
      </c>
      <c r="B16" s="12">
        <v>0</v>
      </c>
      <c r="C16" s="12">
        <v>0</v>
      </c>
      <c r="D16" s="11" t="s">
        <v>17</v>
      </c>
      <c r="E16" s="12">
        <f>-'[3]Sumaria Digital'!K443</f>
        <v>596807.84</v>
      </c>
      <c r="F16" s="12">
        <f>-'[3]Sumaria Digital'!L443</f>
        <v>596807.84</v>
      </c>
    </row>
    <row r="17" spans="1:6" ht="22.5" x14ac:dyDescent="0.2">
      <c r="A17" s="9" t="s">
        <v>18</v>
      </c>
      <c r="B17" s="12">
        <f>+'[3]Sumaria Digital'!K141</f>
        <v>1949583670.7500002</v>
      </c>
      <c r="C17" s="12">
        <f>+'[3]Sumaria Digital'!L141</f>
        <v>3684433567.0200005</v>
      </c>
      <c r="D17" s="11" t="s">
        <v>19</v>
      </c>
      <c r="E17" s="12">
        <v>0</v>
      </c>
      <c r="F17" s="12">
        <v>0</v>
      </c>
    </row>
    <row r="18" spans="1:6" ht="22.5" x14ac:dyDescent="0.2">
      <c r="A18" s="9" t="s">
        <v>20</v>
      </c>
      <c r="B18" s="12">
        <v>0</v>
      </c>
      <c r="C18" s="12">
        <v>0</v>
      </c>
      <c r="D18" s="11" t="s">
        <v>21</v>
      </c>
      <c r="E18" s="12">
        <f>-'[3]Sumaria Digital'!K447</f>
        <v>820529.62</v>
      </c>
      <c r="F18" s="12">
        <f>-'[3]Sumaria Digital'!L447</f>
        <v>844128.79999999993</v>
      </c>
    </row>
    <row r="19" spans="1:6" ht="22.5" x14ac:dyDescent="0.2">
      <c r="A19" s="9" t="s">
        <v>22</v>
      </c>
      <c r="B19" s="12">
        <v>0</v>
      </c>
      <c r="C19" s="12">
        <v>0</v>
      </c>
      <c r="D19" s="11" t="s">
        <v>23</v>
      </c>
      <c r="E19" s="12">
        <v>0</v>
      </c>
      <c r="F19" s="12">
        <v>0</v>
      </c>
    </row>
    <row r="20" spans="1:6" ht="22.5" x14ac:dyDescent="0.2">
      <c r="A20" s="9" t="s">
        <v>24</v>
      </c>
      <c r="B20" s="12">
        <v>0</v>
      </c>
      <c r="C20" s="12">
        <v>0</v>
      </c>
      <c r="D20" s="11" t="s">
        <v>25</v>
      </c>
      <c r="E20" s="12">
        <f>-'[3]Sumaria Digital'!K507</f>
        <v>256731246.85000002</v>
      </c>
      <c r="F20" s="12">
        <f>-'[3]Sumaria Digital'!L507</f>
        <v>224323772.69999999</v>
      </c>
    </row>
    <row r="21" spans="1:6" ht="22.5" x14ac:dyDescent="0.2">
      <c r="A21" s="9" t="s">
        <v>26</v>
      </c>
      <c r="B21" s="10">
        <f>SUM(B22:B28)</f>
        <v>2783562308.3400002</v>
      </c>
      <c r="C21" s="10">
        <f>SUM(C22:C28)</f>
        <v>2380714047.71</v>
      </c>
      <c r="D21" s="11" t="s">
        <v>27</v>
      </c>
      <c r="E21" s="12">
        <v>0</v>
      </c>
      <c r="F21" s="12">
        <v>0</v>
      </c>
    </row>
    <row r="22" spans="1:6" x14ac:dyDescent="0.2">
      <c r="A22" s="9" t="s">
        <v>28</v>
      </c>
      <c r="B22" s="12">
        <f>+'[3]Sumaria Digital'!K169</f>
        <v>0</v>
      </c>
      <c r="C22" s="12">
        <f>+'[3]Sumaria Digital'!L169</f>
        <v>0</v>
      </c>
      <c r="D22" s="11" t="s">
        <v>29</v>
      </c>
      <c r="E22" s="12">
        <f>-'[3]Sumaria Digital'!K523</f>
        <v>117326737.47999999</v>
      </c>
      <c r="F22" s="12">
        <f>-'[3]Sumaria Digital'!L523</f>
        <v>27628702.389999997</v>
      </c>
    </row>
    <row r="23" spans="1:6" ht="22.5" x14ac:dyDescent="0.2">
      <c r="A23" s="9" t="s">
        <v>30</v>
      </c>
      <c r="B23" s="12">
        <f>+'[3]Sumaria Digital'!K176</f>
        <v>31923867.510000002</v>
      </c>
      <c r="C23" s="12">
        <f>+'[3]Sumaria Digital'!L176</f>
        <v>24329890.34</v>
      </c>
      <c r="D23" s="11" t="s">
        <v>31</v>
      </c>
      <c r="E23" s="10">
        <f>SUM(E24:E26)</f>
        <v>0</v>
      </c>
      <c r="F23" s="10">
        <f>SUM(F24:F26)</f>
        <v>0</v>
      </c>
    </row>
    <row r="24" spans="1:6" ht="22.5" x14ac:dyDescent="0.2">
      <c r="A24" s="9" t="s">
        <v>32</v>
      </c>
      <c r="B24" s="12">
        <f>+'[3]Sumaria Digital'!K201</f>
        <v>180270626.11000001</v>
      </c>
      <c r="C24" s="12">
        <f>+'[3]Sumaria Digital'!L201</f>
        <v>31909077.870000001</v>
      </c>
      <c r="D24" s="11" t="s">
        <v>33</v>
      </c>
      <c r="E24" s="12">
        <v>0</v>
      </c>
      <c r="F24" s="12">
        <v>0</v>
      </c>
    </row>
    <row r="25" spans="1:6" ht="22.5" x14ac:dyDescent="0.2">
      <c r="A25" s="9" t="s">
        <v>34</v>
      </c>
      <c r="B25" s="12">
        <f>+'[3]Sumaria Digital'!K205</f>
        <v>19112067.309999999</v>
      </c>
      <c r="C25" s="12">
        <f>+'[3]Sumaria Digital'!L205</f>
        <v>20964326.329999998</v>
      </c>
      <c r="D25" s="11" t="s">
        <v>35</v>
      </c>
      <c r="E25" s="12">
        <v>0</v>
      </c>
      <c r="F25" s="12">
        <v>0</v>
      </c>
    </row>
    <row r="26" spans="1:6" ht="22.5" x14ac:dyDescent="0.2">
      <c r="A26" s="9" t="s">
        <v>36</v>
      </c>
      <c r="B26" s="12">
        <f>+'[3]Sumaria Digital'!K208</f>
        <v>18115990.329999998</v>
      </c>
      <c r="C26" s="12">
        <f>+'[3]Sumaria Digital'!L208</f>
        <v>17992720.27</v>
      </c>
      <c r="D26" s="11" t="s">
        <v>37</v>
      </c>
      <c r="E26" s="12">
        <v>0</v>
      </c>
      <c r="F26" s="12">
        <v>0</v>
      </c>
    </row>
    <row r="27" spans="1:6" ht="22.5" x14ac:dyDescent="0.2">
      <c r="A27" s="9" t="s">
        <v>38</v>
      </c>
      <c r="B27" s="12">
        <f>+'[3]Sumaria Digital'!K216</f>
        <v>2534139757.0800004</v>
      </c>
      <c r="C27" s="12">
        <f>+'[3]Sumaria Digital'!L216</f>
        <v>2285518032.9000001</v>
      </c>
      <c r="D27" s="11" t="s">
        <v>39</v>
      </c>
      <c r="E27" s="10">
        <f>SUM(E28:E29)</f>
        <v>0</v>
      </c>
      <c r="F27" s="10">
        <f>SUM(F28:F29)</f>
        <v>0</v>
      </c>
    </row>
    <row r="28" spans="1:6" ht="22.5" x14ac:dyDescent="0.2">
      <c r="A28" s="9" t="s">
        <v>40</v>
      </c>
      <c r="B28" s="12">
        <f>+'[3]Sumaria Digital'!K219</f>
        <v>0</v>
      </c>
      <c r="C28" s="12">
        <f>+'[3]Sumaria Digital'!L219</f>
        <v>0</v>
      </c>
      <c r="D28" s="11" t="s">
        <v>41</v>
      </c>
      <c r="E28" s="12">
        <v>0</v>
      </c>
      <c r="F28" s="12">
        <v>0</v>
      </c>
    </row>
    <row r="29" spans="1:6" ht="22.5" x14ac:dyDescent="0.2">
      <c r="A29" s="9" t="s">
        <v>42</v>
      </c>
      <c r="B29" s="10">
        <f>SUM(B30:B34)</f>
        <v>9096849.5999999996</v>
      </c>
      <c r="C29" s="10">
        <f>SUM(C30:C34)</f>
        <v>13666498.460000001</v>
      </c>
      <c r="D29" s="11" t="s">
        <v>43</v>
      </c>
      <c r="E29" s="12">
        <v>0</v>
      </c>
      <c r="F29" s="12">
        <v>0</v>
      </c>
    </row>
    <row r="30" spans="1:6" ht="22.5" x14ac:dyDescent="0.2">
      <c r="A30" s="9" t="s">
        <v>44</v>
      </c>
      <c r="B30" s="12">
        <f>+'[3]Sumaria Digital'!K221</f>
        <v>610815.51</v>
      </c>
      <c r="C30" s="12">
        <f>+'[3]Sumaria Digital'!L221</f>
        <v>5402039.0300000003</v>
      </c>
      <c r="D30" s="11" t="s">
        <v>45</v>
      </c>
      <c r="E30" s="10">
        <v>0</v>
      </c>
      <c r="F30" s="10">
        <v>0</v>
      </c>
    </row>
    <row r="31" spans="1:6" ht="22.5" x14ac:dyDescent="0.2">
      <c r="A31" s="9" t="s">
        <v>46</v>
      </c>
      <c r="B31" s="12">
        <v>0</v>
      </c>
      <c r="C31" s="12">
        <v>0</v>
      </c>
      <c r="D31" s="11" t="s">
        <v>47</v>
      </c>
      <c r="E31" s="10">
        <f>SUM(E32:E34)</f>
        <v>8524380.5700000003</v>
      </c>
      <c r="F31" s="10">
        <f>SUM(F32:F34)</f>
        <v>9108734.6800000016</v>
      </c>
    </row>
    <row r="32" spans="1:6" ht="22.5" x14ac:dyDescent="0.2">
      <c r="A32" s="9" t="s">
        <v>48</v>
      </c>
      <c r="B32" s="12">
        <v>0</v>
      </c>
      <c r="C32" s="12">
        <v>0</v>
      </c>
      <c r="D32" s="11" t="s">
        <v>49</v>
      </c>
      <c r="E32" s="12">
        <f>-'[3]Sumaria Digital'!K525</f>
        <v>96917.11</v>
      </c>
      <c r="F32" s="12">
        <f>-'[3]Sumaria Digital'!L525</f>
        <v>154486.25</v>
      </c>
    </row>
    <row r="33" spans="1:6" ht="22.5" x14ac:dyDescent="0.2">
      <c r="A33" s="9" t="s">
        <v>50</v>
      </c>
      <c r="B33" s="12">
        <f>+'[3]Sumaria Digital'!K225</f>
        <v>8486034.0899999999</v>
      </c>
      <c r="C33" s="12">
        <f>+'[3]Sumaria Digital'!L225</f>
        <v>8264459.4299999997</v>
      </c>
      <c r="D33" s="11" t="s">
        <v>51</v>
      </c>
      <c r="E33" s="12">
        <v>0</v>
      </c>
      <c r="F33" s="12">
        <v>0</v>
      </c>
    </row>
    <row r="34" spans="1:6" ht="22.5" x14ac:dyDescent="0.2">
      <c r="A34" s="9" t="s">
        <v>52</v>
      </c>
      <c r="B34" s="12">
        <v>0</v>
      </c>
      <c r="C34" s="12">
        <v>0</v>
      </c>
      <c r="D34" s="11" t="s">
        <v>53</v>
      </c>
      <c r="E34" s="12">
        <f>-'[3]Sumaria Digital'!K536</f>
        <v>8427463.4600000009</v>
      </c>
      <c r="F34" s="12">
        <f>-'[3]Sumaria Digital'!L536</f>
        <v>8954248.4300000016</v>
      </c>
    </row>
    <row r="35" spans="1:6" ht="33.75" x14ac:dyDescent="0.2">
      <c r="A35" s="9" t="s">
        <v>54</v>
      </c>
      <c r="B35" s="10">
        <f>SUM(B36:B40)</f>
        <v>747458168.30000007</v>
      </c>
      <c r="C35" s="10">
        <f>SUM(C36:C40)</f>
        <v>756430381.00000012</v>
      </c>
      <c r="D35" s="11" t="s">
        <v>55</v>
      </c>
      <c r="E35" s="10">
        <f>SUM(E36:E41)</f>
        <v>362078469.52999997</v>
      </c>
      <c r="F35" s="10">
        <f>SUM(F36:F41)</f>
        <v>323680198.31999999</v>
      </c>
    </row>
    <row r="36" spans="1:6" x14ac:dyDescent="0.2">
      <c r="A36" s="9" t="s">
        <v>56</v>
      </c>
      <c r="B36" s="12">
        <f>+'[3]Sumaria Digital'!K235</f>
        <v>739144910.05000007</v>
      </c>
      <c r="C36" s="12">
        <f>+'[3]Sumaria Digital'!L235</f>
        <v>749548158.18000007</v>
      </c>
      <c r="D36" s="11" t="s">
        <v>57</v>
      </c>
      <c r="E36" s="12">
        <f>-'[3]Sumaria Digital'!K539</f>
        <v>3825821.7600000002</v>
      </c>
      <c r="F36" s="12">
        <f>-'[3]Sumaria Digital'!L539</f>
        <v>3294676.45</v>
      </c>
    </row>
    <row r="37" spans="1:6" x14ac:dyDescent="0.2">
      <c r="A37" s="9" t="s">
        <v>58</v>
      </c>
      <c r="B37" s="12">
        <v>0</v>
      </c>
      <c r="C37" s="12">
        <v>0</v>
      </c>
      <c r="D37" s="11" t="s">
        <v>59</v>
      </c>
      <c r="E37" s="12">
        <f>-'[3]Sumaria Digital'!K543</f>
        <v>358252647.76999998</v>
      </c>
      <c r="F37" s="12">
        <f>-'[3]Sumaria Digital'!L543</f>
        <v>320385521.87</v>
      </c>
    </row>
    <row r="38" spans="1:6" ht="22.5" x14ac:dyDescent="0.2">
      <c r="A38" s="9" t="s">
        <v>60</v>
      </c>
      <c r="B38" s="12">
        <v>0</v>
      </c>
      <c r="C38" s="12">
        <v>0</v>
      </c>
      <c r="D38" s="11" t="s">
        <v>61</v>
      </c>
      <c r="E38" s="12">
        <v>0</v>
      </c>
      <c r="F38" s="12">
        <v>0</v>
      </c>
    </row>
    <row r="39" spans="1:6" ht="22.5" x14ac:dyDescent="0.2">
      <c r="A39" s="9" t="s">
        <v>62</v>
      </c>
      <c r="B39" s="12">
        <v>0</v>
      </c>
      <c r="C39" s="12">
        <v>0</v>
      </c>
      <c r="D39" s="11" t="s">
        <v>63</v>
      </c>
      <c r="E39" s="12">
        <v>0</v>
      </c>
      <c r="F39" s="12">
        <v>0</v>
      </c>
    </row>
    <row r="40" spans="1:6" ht="22.5" x14ac:dyDescent="0.2">
      <c r="A40" s="9" t="s">
        <v>64</v>
      </c>
      <c r="B40" s="12">
        <f>+'[3]Sumaria Digital'!K239</f>
        <v>8313258.25</v>
      </c>
      <c r="C40" s="12">
        <f>+'[3]Sumaria Digital'!L239</f>
        <v>6882222.8199999994</v>
      </c>
      <c r="D40" s="11" t="s">
        <v>65</v>
      </c>
      <c r="E40" s="12">
        <v>0</v>
      </c>
      <c r="F40" s="12">
        <v>0</v>
      </c>
    </row>
    <row r="41" spans="1:6" x14ac:dyDescent="0.2">
      <c r="A41" s="9" t="s">
        <v>66</v>
      </c>
      <c r="B41" s="10">
        <v>0</v>
      </c>
      <c r="C41" s="10">
        <v>0</v>
      </c>
      <c r="D41" s="11" t="s">
        <v>67</v>
      </c>
      <c r="E41" s="12">
        <v>0</v>
      </c>
      <c r="F41" s="12">
        <v>0</v>
      </c>
    </row>
    <row r="42" spans="1:6" ht="22.5" x14ac:dyDescent="0.2">
      <c r="A42" s="9" t="s">
        <v>68</v>
      </c>
      <c r="B42" s="10">
        <f>SUM(B43:B44)</f>
        <v>-3961773.51</v>
      </c>
      <c r="C42" s="10">
        <f>SUM(C43:C44)</f>
        <v>-2540886.56</v>
      </c>
      <c r="D42" s="11" t="s">
        <v>69</v>
      </c>
      <c r="E42" s="10">
        <f>SUM(E43:E45)</f>
        <v>233203003.27000001</v>
      </c>
      <c r="F42" s="10">
        <f>SUM(F43:F45)</f>
        <v>0</v>
      </c>
    </row>
    <row r="43" spans="1:6" ht="22.5" x14ac:dyDescent="0.2">
      <c r="A43" s="9" t="s">
        <v>70</v>
      </c>
      <c r="B43" s="12">
        <f>+'[3]Sumaria Digital'!K241</f>
        <v>-147778.09</v>
      </c>
      <c r="C43" s="12"/>
      <c r="D43" s="11" t="s">
        <v>71</v>
      </c>
      <c r="E43" s="12">
        <v>0</v>
      </c>
      <c r="F43" s="12">
        <v>0</v>
      </c>
    </row>
    <row r="44" spans="1:6" x14ac:dyDescent="0.2">
      <c r="A44" s="9" t="s">
        <v>72</v>
      </c>
      <c r="B44" s="12">
        <f>+'[3]Sumaria Digital'!K243</f>
        <v>-3813995.42</v>
      </c>
      <c r="C44" s="12">
        <f>+'[3]Sumaria Digital'!L243</f>
        <v>-2540886.56</v>
      </c>
      <c r="D44" s="11" t="s">
        <v>73</v>
      </c>
      <c r="E44" s="12">
        <v>0</v>
      </c>
      <c r="F44" s="12">
        <v>0</v>
      </c>
    </row>
    <row r="45" spans="1:6" x14ac:dyDescent="0.2">
      <c r="A45" s="9" t="s">
        <v>74</v>
      </c>
      <c r="B45" s="10">
        <f>SUM(B46:B49)</f>
        <v>40708026.870000005</v>
      </c>
      <c r="C45" s="10">
        <f>SUM(C46:C49)</f>
        <v>39306335.18</v>
      </c>
      <c r="D45" s="11" t="s">
        <v>75</v>
      </c>
      <c r="E45" s="12">
        <f>-'[3]Sumaria Digital'!K545</f>
        <v>233203003.27000001</v>
      </c>
      <c r="F45" s="12">
        <f>-'[3]Sumaria Digital'!L545</f>
        <v>0</v>
      </c>
    </row>
    <row r="46" spans="1:6" x14ac:dyDescent="0.2">
      <c r="A46" s="9" t="s">
        <v>76</v>
      </c>
      <c r="B46" s="12">
        <f>+'[3]Sumaria Digital'!K245</f>
        <v>3151342.6</v>
      </c>
      <c r="C46" s="12">
        <f>+'[3]Sumaria Digital'!L245</f>
        <v>3013894.98</v>
      </c>
      <c r="D46" s="11" t="s">
        <v>77</v>
      </c>
      <c r="E46" s="10">
        <f>SUM(E47:E49)</f>
        <v>1.97</v>
      </c>
      <c r="F46" s="10">
        <f>SUM(F47:F49)</f>
        <v>5.16</v>
      </c>
    </row>
    <row r="47" spans="1:6" ht="22.5" x14ac:dyDescent="0.2">
      <c r="A47" s="9" t="s">
        <v>78</v>
      </c>
      <c r="B47" s="12">
        <v>0</v>
      </c>
      <c r="C47" s="12">
        <v>0</v>
      </c>
      <c r="D47" s="11" t="s">
        <v>79</v>
      </c>
      <c r="E47" s="12">
        <f>-'[3]Sumaria Digital'!K547</f>
        <v>0</v>
      </c>
      <c r="F47" s="12">
        <f>-'[3]Sumaria Digital'!L547</f>
        <v>0</v>
      </c>
    </row>
    <row r="48" spans="1:6" ht="22.5" x14ac:dyDescent="0.2">
      <c r="A48" s="9" t="s">
        <v>80</v>
      </c>
      <c r="B48" s="12">
        <f>+'[3]Sumaria Digital'!K248</f>
        <v>37556684.270000003</v>
      </c>
      <c r="C48" s="12">
        <f>+'[3]Sumaria Digital'!L248</f>
        <v>36292440.200000003</v>
      </c>
      <c r="D48" s="11" t="s">
        <v>81</v>
      </c>
      <c r="E48" s="12">
        <v>0</v>
      </c>
      <c r="F48" s="12">
        <v>0</v>
      </c>
    </row>
    <row r="49" spans="1:6" x14ac:dyDescent="0.2">
      <c r="A49" s="9" t="s">
        <v>82</v>
      </c>
      <c r="B49" s="12">
        <v>0</v>
      </c>
      <c r="C49" s="12">
        <v>0</v>
      </c>
      <c r="D49" s="11" t="s">
        <v>83</v>
      </c>
      <c r="E49" s="12">
        <f>-'[3]Sumaria Digital'!K550</f>
        <v>1.97</v>
      </c>
      <c r="F49" s="12">
        <f>-'[3]Sumaria Digital'!L550</f>
        <v>5.16</v>
      </c>
    </row>
    <row r="50" spans="1:6" x14ac:dyDescent="0.2">
      <c r="A50" s="9"/>
      <c r="B50" s="12"/>
      <c r="C50" s="12"/>
      <c r="D50" s="11"/>
      <c r="E50" s="13"/>
      <c r="F50" s="13"/>
    </row>
    <row r="51" spans="1:6" ht="22.5" x14ac:dyDescent="0.2">
      <c r="A51" s="5" t="s">
        <v>84</v>
      </c>
      <c r="B51" s="10">
        <f>+B13+B21+B29+B35+B41+B42+B45</f>
        <v>5652712004.8900003</v>
      </c>
      <c r="C51" s="10">
        <f>+C13+C21+C29+C35+C41+C42+C45</f>
        <v>7041837144.3100004</v>
      </c>
      <c r="D51" s="7" t="s">
        <v>85</v>
      </c>
      <c r="E51" s="10">
        <f>+E13+E23+E27+E30+E31+E35+E42+E46</f>
        <v>1304914346.7700002</v>
      </c>
      <c r="F51" s="10">
        <f>+F13+F23+F27+F30+F31+F35+F42+F46</f>
        <v>838657763.02999997</v>
      </c>
    </row>
    <row r="52" spans="1:6" x14ac:dyDescent="0.2">
      <c r="A52" s="9"/>
      <c r="B52" s="12"/>
      <c r="C52" s="12"/>
      <c r="D52" s="11"/>
      <c r="E52" s="13"/>
      <c r="F52" s="13"/>
    </row>
    <row r="53" spans="1:6" x14ac:dyDescent="0.2">
      <c r="A53" s="14" t="s">
        <v>86</v>
      </c>
      <c r="B53" s="12"/>
      <c r="C53" s="12"/>
      <c r="D53" s="7" t="s">
        <v>87</v>
      </c>
      <c r="E53" s="13"/>
      <c r="F53" s="13"/>
    </row>
    <row r="54" spans="1:6" x14ac:dyDescent="0.2">
      <c r="A54" s="6" t="s">
        <v>88</v>
      </c>
      <c r="B54" s="12">
        <f>+'[3]Sumaria Digital'!K275+'[3]Sumaria Digital'!K280+'[3]Sumaria Digital'!K283</f>
        <v>10127137112.700003</v>
      </c>
      <c r="C54" s="12">
        <f>+'[3]Sumaria Digital'!L275+'[3]Sumaria Digital'!L280+'[3]Sumaria Digital'!L283</f>
        <v>6992255079.1799984</v>
      </c>
      <c r="D54" s="11" t="s">
        <v>89</v>
      </c>
      <c r="E54" s="12">
        <v>0</v>
      </c>
      <c r="F54" s="12">
        <v>0</v>
      </c>
    </row>
    <row r="55" spans="1:6" ht="22.5" x14ac:dyDescent="0.2">
      <c r="A55" s="6" t="s">
        <v>90</v>
      </c>
      <c r="B55" s="12">
        <f>+'[3]Sumaria Digital'!K314</f>
        <v>5444076257.499999</v>
      </c>
      <c r="C55" s="12">
        <f>+'[3]Sumaria Digital'!L314</f>
        <v>5162779779.3599997</v>
      </c>
      <c r="D55" s="11" t="s">
        <v>91</v>
      </c>
      <c r="E55" s="12">
        <v>0</v>
      </c>
      <c r="F55" s="12">
        <v>0</v>
      </c>
    </row>
    <row r="56" spans="1:6" ht="22.5" x14ac:dyDescent="0.2">
      <c r="A56" s="6" t="s">
        <v>92</v>
      </c>
      <c r="B56" s="12">
        <f>+'[3]Sumaria Digital'!K317+'[3]Sumaria Digital'!K320+'[3]Sumaria Digital'!K323+'[3]Sumaria Digital'!K326</f>
        <v>1226050819.4200001</v>
      </c>
      <c r="C56" s="12">
        <f>+'[3]Sumaria Digital'!L317+'[3]Sumaria Digital'!L320+'[3]Sumaria Digital'!L323+'[3]Sumaria Digital'!L326</f>
        <v>1219384121.6800001</v>
      </c>
      <c r="D56" s="11" t="s">
        <v>93</v>
      </c>
      <c r="E56" s="12">
        <v>0</v>
      </c>
      <c r="F56" s="12">
        <v>0</v>
      </c>
    </row>
    <row r="57" spans="1:6" x14ac:dyDescent="0.2">
      <c r="A57" s="6" t="s">
        <v>94</v>
      </c>
      <c r="B57" s="12">
        <f>+'[3]Sumaria Digital'!K356+'[3]Sumaria Digital'!K345+'[3]Sumaria Digital'!K341+'[3]Sumaria Digital'!K338+'[3]Sumaria Digital'!K333</f>
        <v>308931405.31</v>
      </c>
      <c r="C57" s="12">
        <f>+'[3]Sumaria Digital'!L356+'[3]Sumaria Digital'!L345+'[3]Sumaria Digital'!L341+'[3]Sumaria Digital'!L338+'[3]Sumaria Digital'!L333</f>
        <v>303899882.51999998</v>
      </c>
      <c r="D57" s="11" t="s">
        <v>95</v>
      </c>
      <c r="E57" s="12">
        <f>-'[3]Sumaria Digital'!K553</f>
        <v>1931297.38</v>
      </c>
      <c r="F57" s="12">
        <f>-'[3]Sumaria Digital'!L553</f>
        <v>2413686.2200000002</v>
      </c>
    </row>
    <row r="58" spans="1:6" ht="22.5" x14ac:dyDescent="0.2">
      <c r="A58" s="6" t="s">
        <v>96</v>
      </c>
      <c r="B58" s="12">
        <f>+'[3]Sumaria Digital'!K358+'[3]Sumaria Digital'!K360</f>
        <v>5399359.2800000003</v>
      </c>
      <c r="C58" s="12">
        <f>+'[3]Sumaria Digital'!L358+'[3]Sumaria Digital'!L360</f>
        <v>5399359.2800000003</v>
      </c>
      <c r="D58" s="11" t="s">
        <v>97</v>
      </c>
      <c r="E58" s="12">
        <f>-'[3]Sumaria Digital'!K558</f>
        <v>299.35000000000002</v>
      </c>
      <c r="F58" s="12">
        <f>-'[3]Sumaria Digital'!L558</f>
        <v>1737329.05</v>
      </c>
    </row>
    <row r="59" spans="1:6" ht="22.5" x14ac:dyDescent="0.2">
      <c r="A59" s="6" t="s">
        <v>98</v>
      </c>
      <c r="B59" s="12">
        <f>+'[3]Sumaria Digital'!K364+'[3]Sumaria Digital'!K389+'[3]Sumaria Digital'!K398</f>
        <v>-481904035.83999997</v>
      </c>
      <c r="C59" s="12">
        <f>+'[3]Sumaria Digital'!L364+'[3]Sumaria Digital'!L389+'[3]Sumaria Digital'!L398</f>
        <v>-459504214.29000002</v>
      </c>
      <c r="D59" s="11" t="s">
        <v>99</v>
      </c>
      <c r="E59" s="12">
        <f>-'[3]Sumaria Digital'!K562-'[3]Sumaria Digital'!K566-'[3]Sumaria Digital'!K570</f>
        <v>244820958.56999999</v>
      </c>
      <c r="F59" s="12">
        <f>-'[3]Sumaria Digital'!L562-'[3]Sumaria Digital'!L566-'[3]Sumaria Digital'!L570</f>
        <v>219343842.95999998</v>
      </c>
    </row>
    <row r="60" spans="1:6" x14ac:dyDescent="0.2">
      <c r="A60" s="6" t="s">
        <v>100</v>
      </c>
      <c r="B60" s="12">
        <f>+'[3]Sumaria Digital'!K401+'[3]Sumaria Digital'!K415</f>
        <v>20176366.970000003</v>
      </c>
      <c r="C60" s="12">
        <f>+'[3]Sumaria Digital'!L401+'[3]Sumaria Digital'!L415</f>
        <v>5257387.08</v>
      </c>
      <c r="D60" s="11"/>
      <c r="E60" s="13"/>
      <c r="F60" s="13"/>
    </row>
    <row r="61" spans="1:6" ht="22.5" x14ac:dyDescent="0.2">
      <c r="A61" s="6" t="s">
        <v>101</v>
      </c>
      <c r="B61" s="12">
        <f>+'[3]Sumaria Digital'!K417+'[3]Sumaria Digital'!K422</f>
        <v>-11431278.01</v>
      </c>
      <c r="C61" s="12">
        <f>+'[3]Sumaria Digital'!L417+'[3]Sumaria Digital'!L422</f>
        <v>-11255661.060000001</v>
      </c>
      <c r="D61" s="7" t="s">
        <v>102</v>
      </c>
      <c r="E61" s="10">
        <f>SUM(E54:E60)</f>
        <v>246752555.29999998</v>
      </c>
      <c r="F61" s="10">
        <f>SUM(F54:F60)</f>
        <v>223494858.22999999</v>
      </c>
    </row>
    <row r="62" spans="1:6" x14ac:dyDescent="0.2">
      <c r="A62" s="6" t="s">
        <v>103</v>
      </c>
      <c r="B62" s="12">
        <v>0</v>
      </c>
      <c r="C62" s="12">
        <v>0</v>
      </c>
      <c r="D62" s="11"/>
      <c r="E62" s="13"/>
      <c r="F62" s="13"/>
    </row>
    <row r="63" spans="1:6" x14ac:dyDescent="0.2">
      <c r="A63" s="6"/>
      <c r="B63" s="12"/>
      <c r="C63" s="12"/>
      <c r="D63" s="7" t="s">
        <v>104</v>
      </c>
      <c r="E63" s="10">
        <f>+E61+E51</f>
        <v>1551666902.0700002</v>
      </c>
      <c r="F63" s="10">
        <f>+F61+F51</f>
        <v>1062152621.26</v>
      </c>
    </row>
    <row r="64" spans="1:6" ht="22.5" x14ac:dyDescent="0.2">
      <c r="A64" s="14" t="s">
        <v>105</v>
      </c>
      <c r="B64" s="10">
        <f>SUM(B54:B63)</f>
        <v>16638436007.33</v>
      </c>
      <c r="C64" s="10">
        <f>SUM(C54:C63)</f>
        <v>13218215733.749998</v>
      </c>
      <c r="D64" s="11"/>
      <c r="E64" s="13"/>
      <c r="F64" s="13"/>
    </row>
    <row r="65" spans="1:6" x14ac:dyDescent="0.2">
      <c r="A65" s="6"/>
      <c r="B65" s="12"/>
      <c r="C65" s="12"/>
      <c r="D65" s="7" t="s">
        <v>106</v>
      </c>
      <c r="E65" s="13"/>
      <c r="F65" s="13"/>
    </row>
    <row r="66" spans="1:6" x14ac:dyDescent="0.2">
      <c r="A66" s="14" t="s">
        <v>107</v>
      </c>
      <c r="B66" s="10">
        <f>+B64+B51</f>
        <v>22291148012.220001</v>
      </c>
      <c r="C66" s="10">
        <f>+C64+C51</f>
        <v>20260052878.059998</v>
      </c>
      <c r="D66" s="11"/>
      <c r="E66" s="13"/>
      <c r="F66" s="13"/>
    </row>
    <row r="67" spans="1:6" ht="22.5" x14ac:dyDescent="0.2">
      <c r="A67" s="6"/>
      <c r="B67" s="13"/>
      <c r="C67" s="13"/>
      <c r="D67" s="7" t="s">
        <v>108</v>
      </c>
      <c r="E67" s="10">
        <f>SUM(E68:E70)</f>
        <v>7923826.9000000004</v>
      </c>
      <c r="F67" s="10">
        <f>SUM(F68:F70)</f>
        <v>7923826.9000000004</v>
      </c>
    </row>
    <row r="68" spans="1:6" x14ac:dyDescent="0.2">
      <c r="A68" s="6"/>
      <c r="B68" s="13"/>
      <c r="C68" s="13"/>
      <c r="D68" s="11" t="s">
        <v>109</v>
      </c>
      <c r="E68" s="13"/>
      <c r="F68" s="13"/>
    </row>
    <row r="69" spans="1:6" x14ac:dyDescent="0.2">
      <c r="A69" s="6"/>
      <c r="B69" s="13"/>
      <c r="C69" s="13"/>
      <c r="D69" s="11" t="s">
        <v>110</v>
      </c>
      <c r="E69" s="12">
        <f>-'[3]Sumaria Digital'!K572-'[3]Sumaria Digital'!K574</f>
        <v>7923826.9000000004</v>
      </c>
      <c r="F69" s="12">
        <f>-'[3]Sumaria Digital'!L572-'[3]Sumaria Digital'!L574</f>
        <v>7923826.9000000004</v>
      </c>
    </row>
    <row r="70" spans="1:6" x14ac:dyDescent="0.2">
      <c r="A70" s="6"/>
      <c r="B70" s="13"/>
      <c r="C70" s="13"/>
      <c r="D70" s="11" t="s">
        <v>111</v>
      </c>
      <c r="E70" s="13"/>
      <c r="F70" s="13"/>
    </row>
    <row r="71" spans="1:6" x14ac:dyDescent="0.2">
      <c r="A71" s="6"/>
      <c r="B71" s="13"/>
      <c r="C71" s="13"/>
      <c r="D71" s="11"/>
      <c r="E71" s="13"/>
      <c r="F71" s="13"/>
    </row>
    <row r="72" spans="1:6" ht="22.5" x14ac:dyDescent="0.2">
      <c r="A72" s="6"/>
      <c r="B72" s="13"/>
      <c r="C72" s="13"/>
      <c r="D72" s="7" t="s">
        <v>112</v>
      </c>
      <c r="E72" s="10">
        <f>SUM(E73:E77)</f>
        <v>20731557283.249996</v>
      </c>
      <c r="F72" s="10">
        <f>SUM(F73:F77)</f>
        <v>19189976429.900002</v>
      </c>
    </row>
    <row r="73" spans="1:6" x14ac:dyDescent="0.2">
      <c r="A73" s="6"/>
      <c r="B73" s="13"/>
      <c r="C73" s="13"/>
      <c r="D73" s="11" t="s">
        <v>113</v>
      </c>
      <c r="E73" s="12">
        <f>-'[3]Sumaria Digital'!K616-'[3]Sumaria Digital'!K622-'[3]Sumaria Digital'!K624-'[3]Sumaria Digital'!K627-'[3]Sumaria Digital'!K632-'[3]Sumaria Digital'!K663-'[3]Sumaria Digital'!K669-'[3]Sumaria Digital'!K690-'[3]Sumaria Digital'!K692-'[3]Sumaria Digital'!K694-'[3]Sumaria Digital'!K696-'[3]Sumaria Digital'!K698-'[3]Sumaria Digital'!K700-'[3]Sumaria Digital'!K703-'[3]Sumaria Digital'!K705-'[3]Sumaria Digital'!K715-'[3]Sumaria Digital'!K717-'[3]Sumaria Digital'!K719-'[3]Sumaria Digital'!K724-'[3]Sumaria Digital'!K728-'[3]Sumaria Digital'!K733-'[3]Sumaria Digital'!K735-'[3]Sumaria Digital'!K741-'[3]Sumaria Digital'!K744-'[3]Sumaria Digital'!K755-'[3]Sumaria Digital'!K765-'[3]Sumaria Digital'!K773-'[3]Sumaria Digital'!K775-'[3]Sumaria Digital'!K780-'[3]Sumaria Digital'!K788-'[3]Sumaria Digital'!K798-'[3]Sumaria Digital'!K806-'[3]Sumaria Digital'!K816-'[3]Sumaria Digital'!K823-'[3]Sumaria Digital'!K833-'[3]Sumaria Digital'!K839-'[3]Sumaria Digital'!K845-'[3]Sumaria Digital'!K849-'[3]Sumaria Digital'!K856-'[3]Sumaria Digital'!K858-'[3]Sumaria Digital'!K860-'[3]Sumaria Digital'!K862-'[3]Sumaria Digital'!K874-'[3]Sumaria Digital'!K887-'[3]Sumaria Digital'!K893-'[3]Sumaria Digital'!K896-'[3]Sumaria Digital'!K902-'[3]Sumaria Digital'!K904-'[3]Sumaria Digital'!K925-'[3]Sumaria Digital'!K930-'[3]Sumaria Digital'!K935-'[3]Sumaria Digital'!K937-'[3]Sumaria Digital'!K950-'[3]Sumaria Digital'!K952-'[3]Sumaria Digital'!K954-'[3]Sumaria Digital'!K957-'[3]Sumaria Digital'!K959-'[3]Sumaria Digital'!K961-'[3]Sumaria Digital'!K963-'[3]Sumaria Digital'!K979</f>
        <v>1534304724.7199979</v>
      </c>
      <c r="F73" s="12">
        <f>-'[3]Sumaria Digital'!L616-'[3]Sumaria Digital'!L622-'[3]Sumaria Digital'!L624-'[3]Sumaria Digital'!L627-'[3]Sumaria Digital'!L632-'[3]Sumaria Digital'!L663-'[3]Sumaria Digital'!L669-'[3]Sumaria Digital'!L690-'[3]Sumaria Digital'!L692-'[3]Sumaria Digital'!L694-'[3]Sumaria Digital'!L696-'[3]Sumaria Digital'!L698-'[3]Sumaria Digital'!L700-'[3]Sumaria Digital'!L703-'[3]Sumaria Digital'!L705-'[3]Sumaria Digital'!L715-'[3]Sumaria Digital'!L717-'[3]Sumaria Digital'!L719-'[3]Sumaria Digital'!L724-'[3]Sumaria Digital'!L728-'[3]Sumaria Digital'!L733-'[3]Sumaria Digital'!L735-'[3]Sumaria Digital'!L741-'[3]Sumaria Digital'!L744-'[3]Sumaria Digital'!L755-'[3]Sumaria Digital'!L765-'[3]Sumaria Digital'!L773-'[3]Sumaria Digital'!L775-'[3]Sumaria Digital'!L780-'[3]Sumaria Digital'!L788-'[3]Sumaria Digital'!L798-'[3]Sumaria Digital'!L806-'[3]Sumaria Digital'!L816-'[3]Sumaria Digital'!L823-'[3]Sumaria Digital'!L833-'[3]Sumaria Digital'!L839-'[3]Sumaria Digital'!L845-'[3]Sumaria Digital'!L849-'[3]Sumaria Digital'!L856-'[3]Sumaria Digital'!L858-'[3]Sumaria Digital'!L860-'[3]Sumaria Digital'!L862-'[3]Sumaria Digital'!L874-'[3]Sumaria Digital'!L887-'[3]Sumaria Digital'!L893-'[3]Sumaria Digital'!L896-'[3]Sumaria Digital'!L902-'[3]Sumaria Digital'!L904-'[3]Sumaria Digital'!L925-'[3]Sumaria Digital'!L930-'[3]Sumaria Digital'!L935-'[3]Sumaria Digital'!L937-'[3]Sumaria Digital'!L950-'[3]Sumaria Digital'!L952-'[3]Sumaria Digital'!L954-'[3]Sumaria Digital'!L957-'[3]Sumaria Digital'!L959-'[3]Sumaria Digital'!L961-'[3]Sumaria Digital'!L963-'[3]Sumaria Digital'!L979</f>
        <v>1603217763.7400005</v>
      </c>
    </row>
    <row r="74" spans="1:6" x14ac:dyDescent="0.2">
      <c r="A74" s="6"/>
      <c r="B74" s="13"/>
      <c r="C74" s="13"/>
      <c r="D74" s="11" t="s">
        <v>114</v>
      </c>
      <c r="E74" s="12">
        <f>-'[3]Sumaria Digital'!K602</f>
        <v>19197252558.529999</v>
      </c>
      <c r="F74" s="12">
        <f>-'[3]Sumaria Digital'!L602</f>
        <v>17586758666.16</v>
      </c>
    </row>
    <row r="75" spans="1:6" x14ac:dyDescent="0.2">
      <c r="A75" s="6"/>
      <c r="B75" s="13"/>
      <c r="C75" s="13"/>
      <c r="D75" s="11" t="s">
        <v>115</v>
      </c>
      <c r="E75" s="12"/>
      <c r="F75" s="12"/>
    </row>
    <row r="76" spans="1:6" x14ac:dyDescent="0.2">
      <c r="A76" s="6"/>
      <c r="B76" s="13"/>
      <c r="C76" s="13"/>
      <c r="D76" s="11" t="s">
        <v>116</v>
      </c>
      <c r="E76" s="12">
        <f>-'[3]Sumaria Digital'!K604</f>
        <v>0</v>
      </c>
      <c r="F76" s="12">
        <f>-'[3]Sumaria Digital'!L604</f>
        <v>0</v>
      </c>
    </row>
    <row r="77" spans="1:6" ht="22.5" x14ac:dyDescent="0.2">
      <c r="A77" s="6"/>
      <c r="B77" s="13"/>
      <c r="C77" s="13"/>
      <c r="D77" s="11" t="s">
        <v>117</v>
      </c>
      <c r="E77" s="12">
        <f>-'[3]Sumaria Digital'!K606</f>
        <v>0</v>
      </c>
      <c r="F77" s="12">
        <f>-'[3]Sumaria Digital'!L606</f>
        <v>0</v>
      </c>
    </row>
    <row r="78" spans="1:6" x14ac:dyDescent="0.2">
      <c r="A78" s="6"/>
      <c r="B78" s="13"/>
      <c r="C78" s="13"/>
      <c r="D78" s="11"/>
      <c r="E78" s="13"/>
      <c r="F78" s="13"/>
    </row>
    <row r="79" spans="1:6" ht="33.75" x14ac:dyDescent="0.2">
      <c r="A79" s="6"/>
      <c r="B79" s="13"/>
      <c r="C79" s="13"/>
      <c r="D79" s="7" t="s">
        <v>118</v>
      </c>
      <c r="E79" s="10">
        <f>SUM(E80:E81)</f>
        <v>0</v>
      </c>
      <c r="F79" s="10">
        <f>SUM(F80:F81)</f>
        <v>0</v>
      </c>
    </row>
    <row r="80" spans="1:6" x14ac:dyDescent="0.2">
      <c r="A80" s="6"/>
      <c r="B80" s="13"/>
      <c r="C80" s="13"/>
      <c r="D80" s="11" t="s">
        <v>119</v>
      </c>
      <c r="E80" s="12">
        <f>-'[3]Sumaria Digital'!K608</f>
        <v>0</v>
      </c>
      <c r="F80" s="12">
        <f>-'[3]Sumaria Digital'!L608</f>
        <v>0</v>
      </c>
    </row>
    <row r="81" spans="1:6" ht="22.5" x14ac:dyDescent="0.2">
      <c r="A81" s="6"/>
      <c r="B81" s="13"/>
      <c r="C81" s="13"/>
      <c r="D81" s="11" t="s">
        <v>120</v>
      </c>
      <c r="E81" s="12">
        <f>-'[3]Sumaria Digital'!K610</f>
        <v>0</v>
      </c>
      <c r="F81" s="12">
        <f>-'[3]Sumaria Digital'!L610</f>
        <v>0</v>
      </c>
    </row>
    <row r="82" spans="1:6" x14ac:dyDescent="0.2">
      <c r="A82" s="6"/>
      <c r="B82" s="13"/>
      <c r="C82" s="13"/>
      <c r="D82" s="11"/>
      <c r="E82" s="13"/>
      <c r="F82" s="13"/>
    </row>
    <row r="83" spans="1:6" ht="22.5" x14ac:dyDescent="0.2">
      <c r="A83" s="6"/>
      <c r="B83" s="13"/>
      <c r="C83" s="13"/>
      <c r="D83" s="7" t="s">
        <v>121</v>
      </c>
      <c r="E83" s="10">
        <f>+E67+E72+E79</f>
        <v>20739481110.149998</v>
      </c>
      <c r="F83" s="10">
        <f>+F67+F72+F79</f>
        <v>19197900256.800003</v>
      </c>
    </row>
    <row r="84" spans="1:6" x14ac:dyDescent="0.2">
      <c r="A84" s="6"/>
      <c r="B84" s="13"/>
      <c r="C84" s="13"/>
      <c r="D84" s="11"/>
      <c r="E84" s="13"/>
      <c r="F84" s="13"/>
    </row>
    <row r="85" spans="1:6" ht="22.5" x14ac:dyDescent="0.2">
      <c r="A85" s="6"/>
      <c r="B85" s="13"/>
      <c r="C85" s="13"/>
      <c r="D85" s="7" t="s">
        <v>122</v>
      </c>
      <c r="E85" s="10">
        <f>+E83+E63</f>
        <v>22291148012.219997</v>
      </c>
      <c r="F85" s="10">
        <f>+F83+F63</f>
        <v>20260052878.060001</v>
      </c>
    </row>
    <row r="86" spans="1:6" x14ac:dyDescent="0.2">
      <c r="A86" s="15"/>
      <c r="B86" s="15"/>
      <c r="C86" s="15"/>
      <c r="D86" s="16"/>
      <c r="E86" s="15"/>
      <c r="F86" s="15"/>
    </row>
  </sheetData>
  <mergeCells count="10">
    <mergeCell ref="A4:F4"/>
    <mergeCell ref="A5:F5"/>
    <mergeCell ref="A6:F6"/>
    <mergeCell ref="A7:F7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 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2017-10-12T16:50:23Z</dcterms:created>
  <dcterms:modified xsi:type="dcterms:W3CDTF">2017-10-12T17:47:50Z</dcterms:modified>
</cp:coreProperties>
</file>